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aulaEspejo\Documents\PEspejo\AKA\2025 Chapter Docs\2025 Chapter Documents\November 2025\"/>
    </mc:Choice>
  </mc:AlternateContent>
  <xr:revisionPtr revIDLastSave="0" documentId="8_{B85E8593-D086-4A75-90CE-286ED43173C2}" xr6:coauthVersionLast="47" xr6:coauthVersionMax="47" xr10:uidLastSave="{00000000-0000-0000-0000-000000000000}"/>
  <bookViews>
    <workbookView xWindow="-108" yWindow="-108" windowWidth="23256" windowHeight="12456" xr2:uid="{CCD59942-E678-4A2A-B7C6-1C98BD0CF642}"/>
  </bookViews>
  <sheets>
    <sheet name="OPS" sheetId="1" r:id="rId1"/>
    <sheet name="CS" sheetId="2" r:id="rId2"/>
  </sheets>
  <definedNames>
    <definedName name="_xlnm.Print_Titles" localSheetId="0">OPS!$1:$3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0" i="1"/>
  <c r="C55" i="1"/>
  <c r="D55" i="1" s="1"/>
  <c r="B29" i="2"/>
  <c r="B15" i="2"/>
  <c r="B9" i="2"/>
  <c r="B107" i="1"/>
  <c r="B109" i="1" s="1"/>
  <c r="C93" i="1"/>
  <c r="D93" i="1" s="1"/>
  <c r="D92" i="1"/>
  <c r="C83" i="1"/>
  <c r="B83" i="1"/>
  <c r="D79" i="1"/>
  <c r="D78" i="1"/>
  <c r="D77" i="1"/>
  <c r="D76" i="1"/>
  <c r="D75" i="1"/>
  <c r="D72" i="1"/>
  <c r="D71" i="1"/>
  <c r="D70" i="1"/>
  <c r="D69" i="1"/>
  <c r="D68" i="1"/>
  <c r="D67" i="1"/>
  <c r="D66" i="1"/>
  <c r="B63" i="1"/>
  <c r="D62" i="1"/>
  <c r="D61" i="1"/>
  <c r="D60" i="1"/>
  <c r="D59" i="1"/>
  <c r="D58" i="1"/>
  <c r="D57" i="1"/>
  <c r="D56" i="1"/>
  <c r="D54" i="1"/>
  <c r="D53" i="1"/>
  <c r="D52" i="1"/>
  <c r="D51" i="1"/>
  <c r="D50" i="1"/>
  <c r="D49" i="1"/>
  <c r="D48" i="1"/>
  <c r="C47" i="1"/>
  <c r="D47" i="1" s="1"/>
  <c r="D46" i="1"/>
  <c r="D45" i="1"/>
  <c r="D44" i="1"/>
  <c r="C43" i="1"/>
  <c r="D43" i="1" s="1"/>
  <c r="B41" i="1"/>
  <c r="D38" i="1"/>
  <c r="D37" i="1"/>
  <c r="D36" i="1"/>
  <c r="D35" i="1"/>
  <c r="D34" i="1"/>
  <c r="D33" i="1"/>
  <c r="C32" i="1"/>
  <c r="D32" i="1" s="1"/>
  <c r="D31" i="1"/>
  <c r="D30" i="1"/>
  <c r="D29" i="1"/>
  <c r="D28" i="1"/>
  <c r="C27" i="1"/>
  <c r="D27" i="1" s="1"/>
  <c r="D26" i="1"/>
  <c r="D25" i="1"/>
  <c r="D22" i="1"/>
  <c r="C21" i="1"/>
  <c r="D21" i="1" s="1"/>
  <c r="B20" i="1"/>
  <c r="D20" i="1" s="1"/>
  <c r="B19" i="1"/>
  <c r="D19" i="1" s="1"/>
  <c r="D18" i="1"/>
  <c r="B17" i="1"/>
  <c r="D17" i="1" s="1"/>
  <c r="D14" i="1"/>
  <c r="D13" i="1"/>
  <c r="D11" i="1"/>
  <c r="B10" i="1"/>
  <c r="D10" i="1" s="1"/>
  <c r="B9" i="1"/>
  <c r="B7" i="1"/>
  <c r="D7" i="1" s="1"/>
  <c r="B30" i="2" l="1"/>
  <c r="B31" i="2" s="1"/>
  <c r="D41" i="1"/>
  <c r="D83" i="1"/>
  <c r="C41" i="1"/>
  <c r="C15" i="1"/>
  <c r="B15" i="1"/>
  <c r="D23" i="1"/>
  <c r="D63" i="1"/>
  <c r="B23" i="1"/>
  <c r="B85" i="1" s="1"/>
  <c r="B88" i="1" s="1"/>
  <c r="B91" i="1" s="1"/>
  <c r="D8" i="1"/>
  <c r="C23" i="1"/>
  <c r="C63" i="1"/>
  <c r="D9" i="1"/>
  <c r="B33" i="2" l="1"/>
  <c r="C85" i="1"/>
  <c r="C87" i="1" s="1"/>
  <c r="D87" i="1" s="1"/>
  <c r="D88" i="1" s="1"/>
  <c r="D85" i="1"/>
  <c r="D15" i="1"/>
  <c r="B94" i="1"/>
  <c r="C91" i="1" l="1"/>
  <c r="C94" i="1" s="1"/>
  <c r="C88" i="1"/>
  <c r="D91" i="1"/>
  <c r="D94" i="1" s="1"/>
  <c r="C98" i="1" s="1"/>
  <c r="D98" i="1" s="1"/>
  <c r="C97" i="1" l="1"/>
  <c r="D97" i="1" s="1"/>
</calcChain>
</file>

<file path=xl/sharedStrings.xml><?xml version="1.0" encoding="utf-8"?>
<sst xmlns="http://schemas.openxmlformats.org/spreadsheetml/2006/main" count="130" uniqueCount="124">
  <si>
    <t>TAU UPSILON OMEGA</t>
  </si>
  <si>
    <t>ALPHA KAPPA ALPHA SORORITY, INC.</t>
  </si>
  <si>
    <t>Budget Assumptions:
52 TUO Chapter Members
     - 19 Life Members
     - 33 Non-Life Members</t>
  </si>
  <si>
    <t>Corporate Office</t>
  </si>
  <si>
    <t>Chapter Operations</t>
  </si>
  <si>
    <t>2026 Budget</t>
  </si>
  <si>
    <t>OPERATIONS</t>
  </si>
  <si>
    <t>INCOME/REVENUE. 4000</t>
  </si>
  <si>
    <t>Per Capita (33 x $125) - Life Members not Included)</t>
  </si>
  <si>
    <t>EAF  (52 x $10)</t>
  </si>
  <si>
    <t>Corporate Documents (52 x $10)</t>
  </si>
  <si>
    <t xml:space="preserve">Chapter Tax </t>
  </si>
  <si>
    <t>Carryover:</t>
  </si>
  <si>
    <t>Savings</t>
  </si>
  <si>
    <t xml:space="preserve">    2025 EOY OPS Projected Cash On Hand</t>
  </si>
  <si>
    <t>TOTAL INCOME</t>
  </si>
  <si>
    <t>EXPENSES - AKA CORPORATE &amp; LOCAL  OFFICE</t>
  </si>
  <si>
    <t>Per Capita (33 x $125)</t>
  </si>
  <si>
    <t>Chapter Tax</t>
  </si>
  <si>
    <t>EAF (52 x $10)</t>
  </si>
  <si>
    <t>POWER INC members dues (52 @ $25)</t>
  </si>
  <si>
    <t>State/ Federal Income Taxes</t>
  </si>
  <si>
    <t>TOTAL EXPENSES - AKA NATIONAL OFFICE</t>
  </si>
  <si>
    <t>EXPENSES - CONFERENCE  5600</t>
  </si>
  <si>
    <t>5610 Boule Registration Basileus</t>
  </si>
  <si>
    <t>5610 Boule Expenses Basileus</t>
  </si>
  <si>
    <t>5610 Boule Registration Delegates (4x250)</t>
  </si>
  <si>
    <t>5610 Boule Assessment</t>
  </si>
  <si>
    <t>5615 Leadership Registration/Exp - Basileus</t>
  </si>
  <si>
    <t>5620 FWRC Registration Basileus</t>
  </si>
  <si>
    <t>5620 FWRC Expenses Basileus</t>
  </si>
  <si>
    <t xml:space="preserve">5620 FWRC Delegate Registration (4 X $250) </t>
  </si>
  <si>
    <t>5620 FWRC Hospitality Suite Assessment</t>
  </si>
  <si>
    <t>5620 FWRC Awards submissioin</t>
  </si>
  <si>
    <t>5620 FWRC AD submission</t>
  </si>
  <si>
    <t>5630 Cluster  - Registration Basileus</t>
  </si>
  <si>
    <t>5640 Founder's Day - Registration Basileus</t>
  </si>
  <si>
    <t>5650 Day at the Capitol - Basileus</t>
  </si>
  <si>
    <t>TOTAL EXPENSES - CONFERENCE</t>
  </si>
  <si>
    <t>EXPENSES - ADMINISTRATIVE  5200</t>
  </si>
  <si>
    <t>Bank Service Charges (incl check stock order) (12/mo  X $14)</t>
  </si>
  <si>
    <t>Storage Facility  ($175/mo-incl. insurance @12 mo.). *(Our storage is paid through Jan. 4, 2027)</t>
  </si>
  <si>
    <t>PO Box Rental</t>
  </si>
  <si>
    <t>Postage</t>
  </si>
  <si>
    <t xml:space="preserve">Monthly Meeting Room Rental  ($180/mo @ 10) </t>
  </si>
  <si>
    <t>Hodegos Supplies &amp; Courtesies</t>
  </si>
  <si>
    <t>Chapter Annual Photograph</t>
  </si>
  <si>
    <t>Chapter Book Binding/Printing</t>
  </si>
  <si>
    <t>Officers' Bonding</t>
  </si>
  <si>
    <t>Year End Reports</t>
  </si>
  <si>
    <t>Quickbook Subscription</t>
  </si>
  <si>
    <t>Supplies Grammateus</t>
  </si>
  <si>
    <t xml:space="preserve">Supplies Pecunious Grammateus </t>
  </si>
  <si>
    <t>Supplies Espitoleus</t>
  </si>
  <si>
    <t>Supplies Basileus</t>
  </si>
  <si>
    <t>Supplies Anti-Basileus</t>
  </si>
  <si>
    <t>Supplies Tamiouchos</t>
  </si>
  <si>
    <t>Supplies Storage Manager</t>
  </si>
  <si>
    <t>TOTAL EXPENSES - ADMINISTRATIVE</t>
  </si>
  <si>
    <t>EXPENSES - COMMITTEE/OTHER   5100</t>
  </si>
  <si>
    <t>Audit</t>
  </si>
  <si>
    <t>Awards</t>
  </si>
  <si>
    <t>Budget</t>
  </si>
  <si>
    <t>Bylaws/Standards/Strategic Planning</t>
  </si>
  <si>
    <t>Fundraising (see POWER budget)</t>
  </si>
  <si>
    <t xml:space="preserve">Historian/ Archives </t>
  </si>
  <si>
    <t>Membership Committee</t>
  </si>
  <si>
    <t>Membership Experience</t>
  </si>
  <si>
    <t>Membership Experience - Candidate Account</t>
  </si>
  <si>
    <t>Nominating</t>
  </si>
  <si>
    <t>Protocol</t>
  </si>
  <si>
    <t>Publicity - Ivy Leaf Reporter</t>
  </si>
  <si>
    <t>Sisterhood</t>
  </si>
  <si>
    <t>Sisterly Relations</t>
  </si>
  <si>
    <t xml:space="preserve">Technology  </t>
  </si>
  <si>
    <t>TOTAL EXPENSES - COMMITTEE</t>
  </si>
  <si>
    <t>TOTAL EXPENSES - OVERALL</t>
  </si>
  <si>
    <t>TOTAL CONTINGENCY</t>
  </si>
  <si>
    <t>TOTAL EXPENSES + CONTINGENCY</t>
  </si>
  <si>
    <t>Dues Calculation:</t>
  </si>
  <si>
    <t>TOTAL EXPENSES + 10% CONTINGENCY</t>
  </si>
  <si>
    <t>2025 EOY Projected Cash On Hand</t>
  </si>
  <si>
    <t>TOTAL 2026 EXPENSES (for dues)</t>
  </si>
  <si>
    <t>Per Capita</t>
  </si>
  <si>
    <t>**Dues</t>
  </si>
  <si>
    <t>TOTAL DUES</t>
  </si>
  <si>
    <t>Life Members</t>
  </si>
  <si>
    <t>N/A</t>
  </si>
  <si>
    <t>Non-Life Members</t>
  </si>
  <si>
    <t>Dues Breakdown:</t>
  </si>
  <si>
    <t>Chapter Dues</t>
  </si>
  <si>
    <t>Corporate Documents</t>
  </si>
  <si>
    <t>EAF</t>
  </si>
  <si>
    <t>Total Life Members</t>
  </si>
  <si>
    <t>Total Non-Life members</t>
  </si>
  <si>
    <t>Pan-Hellenic Council Dues
($125 dues)</t>
  </si>
  <si>
    <t>COMMUNITY SERVICE</t>
  </si>
  <si>
    <t>INCOME</t>
  </si>
  <si>
    <t>POWER Grant</t>
  </si>
  <si>
    <t>2025 Carryover</t>
  </si>
  <si>
    <t xml:space="preserve">EXPENSES - DONATIONS </t>
  </si>
  <si>
    <t>Community Donations</t>
  </si>
  <si>
    <t>TOTAL EXPENSES - DONATIONS</t>
  </si>
  <si>
    <t>EXPENSES - COMMITTEE/PROJECTS</t>
  </si>
  <si>
    <t xml:space="preserve">Scholarship </t>
  </si>
  <si>
    <t>Bacalaureate</t>
  </si>
  <si>
    <t>Fundraising Event deposits</t>
  </si>
  <si>
    <t>Strengthening Our Sisterhood</t>
  </si>
  <si>
    <t>Empower Our Families</t>
  </si>
  <si>
    <t>Build Our Economic Wealth</t>
  </si>
  <si>
    <t>Enhance Our Environment</t>
  </si>
  <si>
    <t>Advocate for Social Justice</t>
  </si>
  <si>
    <t>Uplift Our Local Coimmunity</t>
  </si>
  <si>
    <t>TOTAL EXPENSES - COMMITTEE/PROJECTS</t>
  </si>
  <si>
    <t>TOTAL EXPENSES</t>
  </si>
  <si>
    <t>Contingency</t>
  </si>
  <si>
    <t>TOTAL EXPENSES COMMUNITY SERVICE</t>
  </si>
  <si>
    <t>Chapter Dues (52 x $187)</t>
  </si>
  <si>
    <t>CHIPP</t>
  </si>
  <si>
    <r>
      <t xml:space="preserve">CHIPP designed funds </t>
    </r>
    <r>
      <rPr>
        <sz val="8"/>
        <color rgb="FF000000"/>
        <rFont val="Helvetica"/>
        <family val="2"/>
      </rPr>
      <t xml:space="preserve"> Soror donations - $800</t>
    </r>
    <r>
      <rPr>
        <sz val="12"/>
        <color rgb="FF000000"/>
        <rFont val="Helvetica"/>
        <family val="2"/>
      </rPr>
      <t>)</t>
    </r>
  </si>
  <si>
    <t>EAF (Gold level)</t>
  </si>
  <si>
    <r>
      <t>Voucher stock printing ($3x52):</t>
    </r>
    <r>
      <rPr>
        <sz val="14"/>
        <color rgb="FF000000"/>
        <rFont val="Arial"/>
        <family val="2"/>
      </rPr>
      <t>(1st yr of 3 yr acrual - 2026-2028)</t>
    </r>
  </si>
  <si>
    <r>
      <t xml:space="preserve">2026 CHAPTER OPERATIONS BUDGET - </t>
    </r>
    <r>
      <rPr>
        <b/>
        <sz val="14"/>
        <color rgb="FF00B050"/>
        <rFont val="Arial"/>
        <family val="2"/>
      </rPr>
      <t>APPROVED 11/15/2025</t>
    </r>
    <r>
      <rPr>
        <b/>
        <sz val="14"/>
        <color indexed="8"/>
        <rFont val="Arial"/>
        <family val="2"/>
      </rPr>
      <t xml:space="preserve">
</t>
    </r>
    <r>
      <rPr>
        <b/>
        <sz val="14"/>
        <color rgb="FFFF40FF"/>
        <rFont val="Arial"/>
        <family val="2"/>
      </rPr>
      <t xml:space="preserve">Assumption: </t>
    </r>
    <r>
      <rPr>
        <b/>
        <i/>
        <sz val="14"/>
        <color rgb="FFFF40FF"/>
        <rFont val="Arial"/>
        <family val="2"/>
      </rPr>
      <t xml:space="preserve">
</t>
    </r>
  </si>
  <si>
    <r>
      <t xml:space="preserve">2026 PROGRAM/ COMMUNITY SERVICE BUDGET -  </t>
    </r>
    <r>
      <rPr>
        <b/>
        <sz val="14"/>
        <color rgb="FF00B050"/>
        <rFont val="Aptos Display"/>
        <family val="2"/>
        <scheme val="major"/>
      </rPr>
      <t>APPROVED 11/15/2025</t>
    </r>
    <r>
      <rPr>
        <b/>
        <sz val="14"/>
        <color indexed="8"/>
        <rFont val="Aptos Display"/>
        <family val="1"/>
        <scheme val="maj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</si>
</sst>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indexed="8"/>
      <name val="Arial"/>
      <family val="2"/>
    </font>
    <font>
      <b/>
      <sz val="14"/>
      <color rgb="FFFF40FF"/>
      <name val="Arial"/>
      <family val="2"/>
    </font>
    <font>
      <b/>
      <i/>
      <sz val="14"/>
      <color rgb="FFFF40FF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4"/>
      <color indexed="8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indexed="8"/>
      <name val="Aptos Display"/>
      <family val="1"/>
      <scheme val="major"/>
    </font>
    <font>
      <b/>
      <sz val="14"/>
      <color theme="0"/>
      <name val="Helvetica"/>
      <family val="2"/>
    </font>
    <font>
      <b/>
      <sz val="14"/>
      <color theme="1"/>
      <name val="Aptos Narrow"/>
      <family val="2"/>
      <scheme val="minor"/>
    </font>
    <font>
      <b/>
      <sz val="14"/>
      <color indexed="8"/>
      <name val="Helvetica"/>
      <family val="2"/>
    </font>
    <font>
      <sz val="14"/>
      <color theme="1"/>
      <name val="Aptos Narrow"/>
      <family val="2"/>
      <scheme val="minor"/>
    </font>
    <font>
      <sz val="14"/>
      <color indexed="8"/>
      <name val="Helvetica"/>
      <family val="2"/>
    </font>
    <font>
      <b/>
      <sz val="14"/>
      <color theme="1"/>
      <name val="Helvetica"/>
      <family val="2"/>
    </font>
    <font>
      <sz val="14"/>
      <color theme="1"/>
      <name val="Helvetica"/>
      <family val="2"/>
    </font>
    <font>
      <sz val="14"/>
      <color indexed="8"/>
      <name val="Verdana"/>
      <family val="2"/>
    </font>
    <font>
      <sz val="12"/>
      <color indexed="8"/>
      <name val="Verdana"/>
      <family val="2"/>
    </font>
    <font>
      <sz val="8"/>
      <color rgb="FF000000"/>
      <name val="Helvetica"/>
      <family val="2"/>
    </font>
    <font>
      <sz val="12"/>
      <color rgb="FF000000"/>
      <name val="Helvetica"/>
      <family val="2"/>
    </font>
    <font>
      <sz val="14"/>
      <color rgb="FF000000"/>
      <name val="Arial"/>
      <family val="2"/>
    </font>
    <font>
      <b/>
      <sz val="14"/>
      <color rgb="FF00B050"/>
      <name val="Arial"/>
      <family val="2"/>
    </font>
    <font>
      <b/>
      <sz val="14"/>
      <color rgb="FF00B050"/>
      <name val="Aptos Display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B2C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4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vertical="top" wrapText="1"/>
    </xf>
    <xf numFmtId="1" fontId="6" fillId="3" borderId="5" xfId="0" applyNumberFormat="1" applyFont="1" applyFill="1" applyBorder="1" applyAlignment="1">
      <alignment horizontal="right" vertical="top" wrapText="1"/>
    </xf>
    <xf numFmtId="1" fontId="6" fillId="3" borderId="5" xfId="0" applyNumberFormat="1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1" fontId="7" fillId="4" borderId="5" xfId="0" applyNumberFormat="1" applyFont="1" applyFill="1" applyBorder="1" applyAlignment="1">
      <alignment horizontal="right" vertical="top" wrapText="1"/>
    </xf>
    <xf numFmtId="1" fontId="7" fillId="4" borderId="5" xfId="0" applyNumberFormat="1" applyFont="1" applyFill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1" fontId="7" fillId="0" borderId="5" xfId="1" applyNumberFormat="1" applyFont="1" applyBorder="1" applyAlignment="1">
      <alignment horizontal="right" vertical="top" wrapText="1"/>
    </xf>
    <xf numFmtId="1" fontId="7" fillId="0" borderId="5" xfId="1" applyNumberFormat="1" applyFont="1" applyBorder="1" applyAlignment="1">
      <alignment vertical="top" wrapText="1"/>
    </xf>
    <xf numFmtId="1" fontId="7" fillId="5" borderId="5" xfId="1" applyNumberFormat="1" applyFont="1" applyFill="1" applyBorder="1" applyAlignment="1">
      <alignment horizontal="right" vertical="top" wrapText="1"/>
    </xf>
    <xf numFmtId="0" fontId="8" fillId="0" borderId="4" xfId="0" applyFont="1" applyBorder="1" applyAlignment="1">
      <alignment vertical="top" wrapText="1"/>
    </xf>
    <xf numFmtId="1" fontId="7" fillId="0" borderId="5" xfId="1" applyNumberFormat="1" applyFont="1" applyFill="1" applyBorder="1" applyAlignment="1">
      <alignment horizontal="right" vertical="top" wrapText="1"/>
    </xf>
    <xf numFmtId="1" fontId="8" fillId="0" borderId="5" xfId="1" applyNumberFormat="1" applyFont="1" applyFill="1" applyBorder="1" applyAlignment="1">
      <alignment horizontal="right" vertical="top" wrapText="1"/>
    </xf>
    <xf numFmtId="1" fontId="8" fillId="5" borderId="5" xfId="1" applyNumberFormat="1" applyFont="1" applyFill="1" applyBorder="1" applyAlignment="1">
      <alignment horizontal="right" vertical="top" wrapText="1"/>
    </xf>
    <xf numFmtId="1" fontId="8" fillId="0" borderId="5" xfId="1" applyNumberFormat="1" applyFont="1" applyFill="1" applyBorder="1" applyAlignment="1">
      <alignment vertical="top" wrapText="1"/>
    </xf>
    <xf numFmtId="1" fontId="8" fillId="0" borderId="5" xfId="1" applyNumberFormat="1" applyFont="1" applyBorder="1" applyAlignment="1">
      <alignment horizontal="right" vertical="top" wrapText="1"/>
    </xf>
    <xf numFmtId="1" fontId="9" fillId="0" borderId="5" xfId="1" applyNumberFormat="1" applyFont="1" applyFill="1" applyBorder="1" applyAlignment="1">
      <alignment horizontal="right" vertical="top"/>
    </xf>
    <xf numFmtId="0" fontId="10" fillId="6" borderId="4" xfId="0" applyFont="1" applyFill="1" applyBorder="1" applyAlignment="1">
      <alignment vertical="top" wrapText="1"/>
    </xf>
    <xf numFmtId="1" fontId="10" fillId="6" borderId="5" xfId="1" applyNumberFormat="1" applyFont="1" applyFill="1" applyBorder="1" applyAlignment="1">
      <alignment horizontal="right" vertical="top" wrapText="1"/>
    </xf>
    <xf numFmtId="0" fontId="2" fillId="6" borderId="4" xfId="0" applyFont="1" applyFill="1" applyBorder="1" applyAlignment="1">
      <alignment vertical="top" wrapText="1"/>
    </xf>
    <xf numFmtId="1" fontId="2" fillId="6" borderId="5" xfId="1" applyNumberFormat="1" applyFont="1" applyFill="1" applyBorder="1" applyAlignment="1">
      <alignment horizontal="right" vertical="top" wrapText="1"/>
    </xf>
    <xf numFmtId="1" fontId="2" fillId="6" borderId="5" xfId="1" applyNumberFormat="1" applyFont="1" applyFill="1" applyBorder="1" applyAlignment="1">
      <alignment vertical="top" wrapText="1"/>
    </xf>
    <xf numFmtId="1" fontId="7" fillId="4" borderId="5" xfId="1" applyNumberFormat="1" applyFont="1" applyFill="1" applyBorder="1" applyAlignment="1">
      <alignment horizontal="right" vertical="top" wrapText="1"/>
    </xf>
    <xf numFmtId="1" fontId="7" fillId="0" borderId="5" xfId="0" applyNumberFormat="1" applyFont="1" applyBorder="1" applyAlignment="1">
      <alignment horizontal="right" vertical="top" wrapText="1"/>
    </xf>
    <xf numFmtId="1" fontId="7" fillId="0" borderId="5" xfId="0" applyNumberFormat="1" applyFont="1" applyBorder="1" applyAlignment="1">
      <alignment vertical="top" wrapText="1"/>
    </xf>
    <xf numFmtId="0" fontId="2" fillId="7" borderId="4" xfId="0" applyFont="1" applyFill="1" applyBorder="1" applyAlignment="1">
      <alignment vertical="top" wrapText="1"/>
    </xf>
    <xf numFmtId="1" fontId="2" fillId="7" borderId="5" xfId="0" applyNumberFormat="1" applyFont="1" applyFill="1" applyBorder="1" applyAlignment="1">
      <alignment horizontal="right" vertical="top" wrapText="1"/>
    </xf>
    <xf numFmtId="1" fontId="2" fillId="7" borderId="5" xfId="0" applyNumberFormat="1" applyFont="1" applyFill="1" applyBorder="1" applyAlignment="1">
      <alignment vertical="top" wrapText="1"/>
    </xf>
    <xf numFmtId="1" fontId="8" fillId="0" borderId="5" xfId="0" applyNumberFormat="1" applyFont="1" applyBorder="1" applyAlignment="1">
      <alignment vertical="top" wrapText="1"/>
    </xf>
    <xf numFmtId="1" fontId="9" fillId="0" borderId="5" xfId="0" applyNumberFormat="1" applyFont="1" applyBorder="1" applyAlignment="1">
      <alignment vertical="top" wrapText="1"/>
    </xf>
    <xf numFmtId="1" fontId="7" fillId="8" borderId="4" xfId="0" applyNumberFormat="1" applyFont="1" applyFill="1" applyBorder="1" applyAlignment="1">
      <alignment vertical="top" wrapText="1"/>
    </xf>
    <xf numFmtId="1" fontId="7" fillId="8" borderId="5" xfId="0" applyNumberFormat="1" applyFont="1" applyFill="1" applyBorder="1" applyAlignment="1">
      <alignment horizontal="right" vertical="top" wrapText="1"/>
    </xf>
    <xf numFmtId="1" fontId="7" fillId="8" borderId="5" xfId="0" applyNumberFormat="1" applyFont="1" applyFill="1" applyBorder="1" applyAlignment="1">
      <alignment vertical="top" wrapText="1"/>
    </xf>
    <xf numFmtId="1" fontId="5" fillId="3" borderId="5" xfId="1" applyNumberFormat="1" applyFont="1" applyFill="1" applyBorder="1" applyAlignment="1">
      <alignment horizontal="right" vertical="top" wrapText="1"/>
    </xf>
    <xf numFmtId="1" fontId="2" fillId="8" borderId="4" xfId="0" applyNumberFormat="1" applyFont="1" applyFill="1" applyBorder="1" applyAlignment="1">
      <alignment vertical="top" wrapText="1"/>
    </xf>
    <xf numFmtId="1" fontId="8" fillId="4" borderId="5" xfId="0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1" fontId="5" fillId="3" borderId="7" xfId="1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1" fontId="5" fillId="0" borderId="0" xfId="1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vertical="top" wrapText="1"/>
    </xf>
    <xf numFmtId="0" fontId="11" fillId="0" borderId="8" xfId="0" applyFont="1" applyBorder="1" applyAlignment="1">
      <alignment vertical="top" wrapText="1"/>
    </xf>
    <xf numFmtId="1" fontId="10" fillId="0" borderId="8" xfId="1" applyNumberFormat="1" applyFont="1" applyFill="1" applyBorder="1" applyAlignment="1">
      <alignment horizontal="right" vertical="top" wrapText="1"/>
    </xf>
    <xf numFmtId="1" fontId="8" fillId="0" borderId="8" xfId="0" applyNumberFormat="1" applyFont="1" applyBorder="1" applyAlignment="1">
      <alignment vertical="top" wrapText="1"/>
    </xf>
    <xf numFmtId="1" fontId="9" fillId="0" borderId="5" xfId="1" applyNumberFormat="1" applyFont="1" applyBorder="1" applyAlignment="1">
      <alignment horizontal="right" vertical="top" wrapText="1"/>
    </xf>
    <xf numFmtId="1" fontId="9" fillId="0" borderId="8" xfId="0" applyNumberFormat="1" applyFont="1" applyBorder="1" applyAlignment="1">
      <alignment vertical="top" wrapText="1"/>
    </xf>
    <xf numFmtId="1" fontId="11" fillId="5" borderId="8" xfId="0" applyNumberFormat="1" applyFont="1" applyFill="1" applyBorder="1" applyAlignment="1">
      <alignment vertical="top" wrapText="1"/>
    </xf>
    <xf numFmtId="1" fontId="11" fillId="5" borderId="8" xfId="1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1" fontId="7" fillId="0" borderId="0" xfId="0" applyNumberFormat="1" applyFont="1" applyAlignment="1">
      <alignment horizontal="right" vertical="top" wrapText="1"/>
    </xf>
    <xf numFmtId="1" fontId="7" fillId="0" borderId="0" xfId="0" applyNumberFormat="1" applyFont="1" applyAlignment="1">
      <alignment vertical="top" wrapText="1"/>
    </xf>
    <xf numFmtId="0" fontId="10" fillId="0" borderId="8" xfId="0" applyFont="1" applyBorder="1" applyAlignment="1">
      <alignment vertical="top" wrapText="1"/>
    </xf>
    <xf numFmtId="1" fontId="2" fillId="0" borderId="8" xfId="0" applyNumberFormat="1" applyFont="1" applyBorder="1" applyAlignment="1">
      <alignment horizontal="center" vertical="top" wrapText="1"/>
    </xf>
    <xf numFmtId="1" fontId="2" fillId="0" borderId="8" xfId="1" applyNumberFormat="1" applyFont="1" applyBorder="1" applyAlignment="1">
      <alignment horizontal="center" vertical="top" wrapText="1"/>
    </xf>
    <xf numFmtId="1" fontId="10" fillId="5" borderId="8" xfId="0" applyNumberFormat="1" applyFont="1" applyFill="1" applyBorder="1" applyAlignment="1">
      <alignment horizontal="center" vertical="top" wrapText="1"/>
    </xf>
    <xf numFmtId="0" fontId="8" fillId="0" borderId="8" xfId="0" applyFont="1" applyBorder="1"/>
    <xf numFmtId="1" fontId="8" fillId="0" borderId="8" xfId="0" applyNumberFormat="1" applyFont="1" applyBorder="1" applyAlignment="1">
      <alignment horizontal="right"/>
    </xf>
    <xf numFmtId="1" fontId="8" fillId="0" borderId="8" xfId="1" applyNumberFormat="1" applyFont="1" applyBorder="1" applyAlignment="1">
      <alignment horizontal="right" vertical="top" wrapText="1"/>
    </xf>
    <xf numFmtId="1" fontId="10" fillId="5" borderId="8" xfId="1" applyNumberFormat="1" applyFont="1" applyFill="1" applyBorder="1" applyAlignment="1">
      <alignment horizontal="right" vertical="top" wrapText="1"/>
    </xf>
    <xf numFmtId="1" fontId="8" fillId="0" borderId="8" xfId="0" applyNumberFormat="1" applyFont="1" applyBorder="1"/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/>
    </xf>
    <xf numFmtId="0" fontId="11" fillId="5" borderId="8" xfId="0" quotePrefix="1" applyFont="1" applyFill="1" applyBorder="1" applyAlignment="1">
      <alignment vertical="top"/>
    </xf>
    <xf numFmtId="0" fontId="10" fillId="5" borderId="8" xfId="0" applyFont="1" applyFill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7" fillId="0" borderId="8" xfId="0" quotePrefix="1" applyFont="1" applyBorder="1" applyAlignment="1">
      <alignment vertical="top"/>
    </xf>
    <xf numFmtId="0" fontId="7" fillId="0" borderId="8" xfId="0" applyFont="1" applyBorder="1" applyAlignment="1">
      <alignment horizontal="right" vertical="top" wrapText="1"/>
    </xf>
    <xf numFmtId="0" fontId="7" fillId="0" borderId="8" xfId="0" applyFont="1" applyBorder="1" applyAlignment="1">
      <alignment vertical="top" wrapText="1"/>
    </xf>
    <xf numFmtId="0" fontId="2" fillId="5" borderId="8" xfId="0" applyFont="1" applyFill="1" applyBorder="1" applyAlignment="1">
      <alignment vertical="top" wrapText="1"/>
    </xf>
    <xf numFmtId="0" fontId="2" fillId="5" borderId="8" xfId="0" applyFont="1" applyFill="1" applyBorder="1" applyAlignment="1">
      <alignment horizontal="right" vertical="top" wrapText="1"/>
    </xf>
    <xf numFmtId="0" fontId="13" fillId="3" borderId="5" xfId="0" applyFont="1" applyFill="1" applyBorder="1" applyAlignment="1">
      <alignment vertical="top" wrapText="1"/>
    </xf>
    <xf numFmtId="17" fontId="14" fillId="9" borderId="8" xfId="0" applyNumberFormat="1" applyFont="1" applyFill="1" applyBorder="1" applyAlignment="1">
      <alignment horizontal="center" vertical="top" wrapText="1"/>
    </xf>
    <xf numFmtId="0" fontId="15" fillId="10" borderId="5" xfId="0" applyFont="1" applyFill="1" applyBorder="1" applyAlignment="1">
      <alignment vertical="top" wrapText="1"/>
    </xf>
    <xf numFmtId="1" fontId="16" fillId="10" borderId="8" xfId="0" applyNumberFormat="1" applyFont="1" applyFill="1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1" fontId="16" fillId="9" borderId="8" xfId="0" applyNumberFormat="1" applyFont="1" applyFill="1" applyBorder="1" applyAlignment="1">
      <alignment vertical="top" wrapText="1"/>
    </xf>
    <xf numFmtId="0" fontId="18" fillId="7" borderId="5" xfId="0" applyFont="1" applyFill="1" applyBorder="1" applyAlignment="1">
      <alignment vertical="top" wrapText="1"/>
    </xf>
    <xf numFmtId="1" fontId="18" fillId="11" borderId="8" xfId="1" applyNumberFormat="1" applyFont="1" applyFill="1" applyBorder="1" applyAlignment="1">
      <alignment horizontal="right" vertical="top" wrapText="1"/>
    </xf>
    <xf numFmtId="1" fontId="17" fillId="0" borderId="5" xfId="0" applyNumberFormat="1" applyFont="1" applyBorder="1" applyAlignment="1">
      <alignment vertical="top" wrapText="1"/>
    </xf>
    <xf numFmtId="1" fontId="18" fillId="9" borderId="8" xfId="1" applyNumberFormat="1" applyFont="1" applyFill="1" applyBorder="1" applyAlignment="1">
      <alignment horizontal="right" vertical="top" wrapText="1"/>
    </xf>
    <xf numFmtId="1" fontId="19" fillId="9" borderId="8" xfId="1" applyNumberFormat="1" applyFont="1" applyFill="1" applyBorder="1" applyAlignment="1">
      <alignment horizontal="right" vertical="top" wrapText="1"/>
    </xf>
    <xf numFmtId="0" fontId="18" fillId="7" borderId="10" xfId="0" applyFont="1" applyFill="1" applyBorder="1" applyAlignment="1">
      <alignment vertical="top" wrapText="1"/>
    </xf>
    <xf numFmtId="1" fontId="13" fillId="3" borderId="10" xfId="1" applyNumberFormat="1" applyFont="1" applyFill="1" applyBorder="1" applyAlignment="1">
      <alignment vertical="top" wrapText="1"/>
    </xf>
    <xf numFmtId="0" fontId="17" fillId="4" borderId="5" xfId="0" applyFont="1" applyFill="1" applyBorder="1" applyAlignment="1">
      <alignment vertical="top" wrapText="1"/>
    </xf>
    <xf numFmtId="1" fontId="19" fillId="4" borderId="5" xfId="0" applyNumberFormat="1" applyFont="1" applyFill="1" applyBorder="1" applyAlignment="1">
      <alignment vertical="top" wrapText="1"/>
    </xf>
    <xf numFmtId="1" fontId="16" fillId="0" borderId="8" xfId="0" applyNumberFormat="1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164" fontId="20" fillId="0" borderId="0" xfId="1" applyNumberFormat="1" applyFont="1" applyAlignment="1">
      <alignment vertical="top" wrapText="1"/>
    </xf>
    <xf numFmtId="0" fontId="21" fillId="0" borderId="0" xfId="0" applyFont="1" applyAlignment="1">
      <alignment vertical="top" wrapText="1"/>
    </xf>
    <xf numFmtId="164" fontId="21" fillId="0" borderId="0" xfId="1" applyNumberFormat="1" applyFont="1" applyAlignment="1">
      <alignment vertical="top" wrapText="1"/>
    </xf>
    <xf numFmtId="0" fontId="0" fillId="0" borderId="0" xfId="0" applyAlignment="1">
      <alignment vertical="top" wrapText="1"/>
    </xf>
    <xf numFmtId="164" fontId="0" fillId="0" borderId="0" xfId="1" applyNumberFormat="1" applyFont="1" applyAlignment="1">
      <alignment vertical="top" wrapText="1"/>
    </xf>
    <xf numFmtId="0" fontId="8" fillId="0" borderId="0" xfId="0" applyFont="1"/>
    <xf numFmtId="0" fontId="24" fillId="0" borderId="0" xfId="0" applyFont="1" applyAlignment="1">
      <alignment vertical="top" wrapText="1"/>
    </xf>
    <xf numFmtId="1" fontId="2" fillId="0" borderId="0" xfId="0" applyNumberFormat="1" applyFont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1" fontId="12" fillId="0" borderId="0" xfId="0" applyNumberFormat="1" applyFont="1" applyAlignment="1">
      <alignment horizontal="center" vertical="top" wrapText="1"/>
    </xf>
    <xf numFmtId="1" fontId="12" fillId="0" borderId="9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0805-DEB3-421D-9A1F-151135FD0131}">
  <sheetPr>
    <pageSetUpPr fitToPage="1"/>
  </sheetPr>
  <dimension ref="A1:E111"/>
  <sheetViews>
    <sheetView tabSelected="1" zoomScaleNormal="100" zoomScaleSheetLayoutView="125" workbookViewId="0">
      <selection activeCell="A3" sqref="A3:D3"/>
    </sheetView>
  </sheetViews>
  <sheetFormatPr defaultColWidth="8.77734375" defaultRowHeight="17.399999999999999" x14ac:dyDescent="0.3"/>
  <cols>
    <col min="1" max="1" width="76.77734375" style="51" customWidth="1"/>
    <col min="2" max="2" width="27.109375" style="63" customWidth="1"/>
    <col min="3" max="3" width="15.44140625" style="51" customWidth="1"/>
    <col min="4" max="4" width="12.6640625" style="63" customWidth="1"/>
    <col min="5" max="5" width="8.77734375" style="96" hidden="1" customWidth="1"/>
    <col min="6" max="16384" width="8.77734375" style="96"/>
  </cols>
  <sheetData>
    <row r="1" spans="1:4" ht="18" customHeight="1" x14ac:dyDescent="0.3">
      <c r="A1" s="98" t="s">
        <v>0</v>
      </c>
      <c r="B1" s="98"/>
      <c r="C1" s="98"/>
      <c r="D1" s="98"/>
    </row>
    <row r="2" spans="1:4" ht="18" customHeight="1" x14ac:dyDescent="0.3">
      <c r="A2" s="98" t="s">
        <v>1</v>
      </c>
      <c r="B2" s="98"/>
      <c r="C2" s="98"/>
      <c r="D2" s="98"/>
    </row>
    <row r="3" spans="1:4" ht="18" customHeight="1" x14ac:dyDescent="0.3">
      <c r="A3" s="99" t="s">
        <v>122</v>
      </c>
      <c r="B3" s="99"/>
      <c r="C3" s="99"/>
      <c r="D3" s="99"/>
    </row>
    <row r="4" spans="1:4" ht="69.599999999999994" x14ac:dyDescent="0.3">
      <c r="A4" s="1" t="s">
        <v>2</v>
      </c>
      <c r="B4" s="2" t="s">
        <v>3</v>
      </c>
      <c r="C4" s="2" t="s">
        <v>4</v>
      </c>
      <c r="D4" s="2" t="s">
        <v>5</v>
      </c>
    </row>
    <row r="5" spans="1:4" x14ac:dyDescent="0.3">
      <c r="A5" s="3" t="s">
        <v>6</v>
      </c>
      <c r="B5" s="4"/>
      <c r="C5" s="5"/>
      <c r="D5" s="4"/>
    </row>
    <row r="6" spans="1:4" x14ac:dyDescent="0.3">
      <c r="A6" s="6" t="s">
        <v>7</v>
      </c>
      <c r="B6" s="7"/>
      <c r="C6" s="8"/>
      <c r="D6" s="7"/>
    </row>
    <row r="7" spans="1:4" x14ac:dyDescent="0.3">
      <c r="A7" s="9" t="s">
        <v>8</v>
      </c>
      <c r="B7" s="10">
        <f>33*125</f>
        <v>4125</v>
      </c>
      <c r="C7" s="11"/>
      <c r="D7" s="12">
        <f t="shared" ref="D7:D11" si="0">B7+C7</f>
        <v>4125</v>
      </c>
    </row>
    <row r="8" spans="1:4" x14ac:dyDescent="0.3">
      <c r="A8" s="13" t="s">
        <v>117</v>
      </c>
      <c r="B8" s="14"/>
      <c r="C8" s="15">
        <f>52*187</f>
        <v>9724</v>
      </c>
      <c r="D8" s="16">
        <f t="shared" si="0"/>
        <v>9724</v>
      </c>
    </row>
    <row r="9" spans="1:4" x14ac:dyDescent="0.3">
      <c r="A9" s="9" t="s">
        <v>9</v>
      </c>
      <c r="B9" s="10">
        <f>52*10</f>
        <v>520</v>
      </c>
      <c r="C9" s="11"/>
      <c r="D9" s="12">
        <f t="shared" si="0"/>
        <v>520</v>
      </c>
    </row>
    <row r="10" spans="1:4" x14ac:dyDescent="0.3">
      <c r="A10" s="9" t="s">
        <v>10</v>
      </c>
      <c r="B10" s="10">
        <f>52*10</f>
        <v>520</v>
      </c>
      <c r="C10" s="11"/>
      <c r="D10" s="12">
        <f t="shared" si="0"/>
        <v>520</v>
      </c>
    </row>
    <row r="11" spans="1:4" x14ac:dyDescent="0.3">
      <c r="A11" s="9" t="s">
        <v>11</v>
      </c>
      <c r="B11" s="10">
        <v>300</v>
      </c>
      <c r="C11" s="11"/>
      <c r="D11" s="12">
        <f t="shared" si="0"/>
        <v>300</v>
      </c>
    </row>
    <row r="12" spans="1:4" x14ac:dyDescent="0.3">
      <c r="A12" s="9" t="s">
        <v>12</v>
      </c>
      <c r="B12" s="10"/>
      <c r="C12" s="11"/>
      <c r="D12" s="12"/>
    </row>
    <row r="13" spans="1:4" x14ac:dyDescent="0.3">
      <c r="A13" s="9" t="s">
        <v>13</v>
      </c>
      <c r="B13" s="10"/>
      <c r="C13" s="17">
        <v>528</v>
      </c>
      <c r="D13" s="16">
        <f>B13+C13</f>
        <v>528</v>
      </c>
    </row>
    <row r="14" spans="1:4" x14ac:dyDescent="0.3">
      <c r="A14" s="9" t="s">
        <v>14</v>
      </c>
      <c r="B14" s="18"/>
      <c r="C14" s="19">
        <v>4000</v>
      </c>
      <c r="D14" s="12">
        <f>B14+C14</f>
        <v>4000</v>
      </c>
    </row>
    <row r="15" spans="1:4" x14ac:dyDescent="0.3">
      <c r="A15" s="20" t="s">
        <v>15</v>
      </c>
      <c r="B15" s="21">
        <f>SUM(B7:B14)</f>
        <v>5465</v>
      </c>
      <c r="C15" s="21">
        <f>SUM(C7:C14)</f>
        <v>14252</v>
      </c>
      <c r="D15" s="21">
        <f>SUM(D7:D14)</f>
        <v>19717</v>
      </c>
    </row>
    <row r="16" spans="1:4" x14ac:dyDescent="0.3">
      <c r="A16" s="6" t="s">
        <v>16</v>
      </c>
      <c r="B16" s="7"/>
      <c r="C16" s="8"/>
      <c r="D16" s="8"/>
    </row>
    <row r="17" spans="1:4" x14ac:dyDescent="0.3">
      <c r="A17" s="9" t="s">
        <v>17</v>
      </c>
      <c r="B17" s="10">
        <f>33*125</f>
        <v>4125</v>
      </c>
      <c r="C17" s="11"/>
      <c r="D17" s="12">
        <f t="shared" ref="D17:D22" si="1">B17+C17</f>
        <v>4125</v>
      </c>
    </row>
    <row r="18" spans="1:4" x14ac:dyDescent="0.3">
      <c r="A18" s="9" t="s">
        <v>18</v>
      </c>
      <c r="B18" s="10">
        <v>300</v>
      </c>
      <c r="C18" s="11"/>
      <c r="D18" s="12">
        <f t="shared" si="1"/>
        <v>300</v>
      </c>
    </row>
    <row r="19" spans="1:4" x14ac:dyDescent="0.3">
      <c r="A19" s="9" t="s">
        <v>19</v>
      </c>
      <c r="B19" s="10">
        <f>52*10</f>
        <v>520</v>
      </c>
      <c r="C19" s="11"/>
      <c r="D19" s="12">
        <f t="shared" si="1"/>
        <v>520</v>
      </c>
    </row>
    <row r="20" spans="1:4" x14ac:dyDescent="0.3">
      <c r="A20" s="9" t="s">
        <v>10</v>
      </c>
      <c r="B20" s="10">
        <f>52*10</f>
        <v>520</v>
      </c>
      <c r="C20" s="11"/>
      <c r="D20" s="12">
        <f t="shared" si="1"/>
        <v>520</v>
      </c>
    </row>
    <row r="21" spans="1:4" x14ac:dyDescent="0.3">
      <c r="A21" s="9" t="s">
        <v>20</v>
      </c>
      <c r="B21" s="10"/>
      <c r="C21" s="11">
        <f>52*25</f>
        <v>1300</v>
      </c>
      <c r="D21" s="12">
        <f t="shared" si="1"/>
        <v>1300</v>
      </c>
    </row>
    <row r="22" spans="1:4" x14ac:dyDescent="0.3">
      <c r="A22" s="9" t="s">
        <v>21</v>
      </c>
      <c r="B22" s="10">
        <v>0</v>
      </c>
      <c r="C22" s="11"/>
      <c r="D22" s="12">
        <f t="shared" si="1"/>
        <v>0</v>
      </c>
    </row>
    <row r="23" spans="1:4" x14ac:dyDescent="0.3">
      <c r="A23" s="22" t="s">
        <v>22</v>
      </c>
      <c r="B23" s="23">
        <f>SUM(B17:B22)</f>
        <v>5465</v>
      </c>
      <c r="C23" s="24">
        <f>SUM(C17:C22)</f>
        <v>1300</v>
      </c>
      <c r="D23" s="24">
        <f>SUM(D17:D22)</f>
        <v>6765</v>
      </c>
    </row>
    <row r="24" spans="1:4" x14ac:dyDescent="0.3">
      <c r="A24" s="6" t="s">
        <v>23</v>
      </c>
      <c r="B24" s="7"/>
      <c r="C24" s="8"/>
      <c r="D24" s="25"/>
    </row>
    <row r="25" spans="1:4" x14ac:dyDescent="0.3">
      <c r="A25" s="9" t="s">
        <v>24</v>
      </c>
      <c r="B25" s="26"/>
      <c r="C25" s="27">
        <v>500</v>
      </c>
      <c r="D25" s="12">
        <f t="shared" ref="D25:D38" si="2">B25+C25</f>
        <v>500</v>
      </c>
    </row>
    <row r="26" spans="1:4" x14ac:dyDescent="0.3">
      <c r="A26" s="9" t="s">
        <v>25</v>
      </c>
      <c r="B26" s="26"/>
      <c r="C26" s="27">
        <v>1000</v>
      </c>
      <c r="D26" s="12">
        <f t="shared" si="2"/>
        <v>1000</v>
      </c>
    </row>
    <row r="27" spans="1:4" x14ac:dyDescent="0.3">
      <c r="A27" s="9" t="s">
        <v>26</v>
      </c>
      <c r="B27" s="26"/>
      <c r="C27" s="27">
        <f>4*250</f>
        <v>1000</v>
      </c>
      <c r="D27" s="12">
        <f t="shared" si="2"/>
        <v>1000</v>
      </c>
    </row>
    <row r="28" spans="1:4" x14ac:dyDescent="0.3">
      <c r="A28" s="9" t="s">
        <v>27</v>
      </c>
      <c r="B28" s="26"/>
      <c r="C28" s="27">
        <v>500</v>
      </c>
      <c r="D28" s="12">
        <f t="shared" si="2"/>
        <v>500</v>
      </c>
    </row>
    <row r="29" spans="1:4" x14ac:dyDescent="0.3">
      <c r="A29" s="9" t="s">
        <v>28</v>
      </c>
      <c r="B29" s="26"/>
      <c r="C29" s="27">
        <v>0</v>
      </c>
      <c r="D29" s="12">
        <f t="shared" si="2"/>
        <v>0</v>
      </c>
    </row>
    <row r="30" spans="1:4" x14ac:dyDescent="0.3">
      <c r="A30" s="9" t="s">
        <v>29</v>
      </c>
      <c r="B30" s="26"/>
      <c r="C30" s="27">
        <v>250</v>
      </c>
      <c r="D30" s="12">
        <f t="shared" si="2"/>
        <v>250</v>
      </c>
    </row>
    <row r="31" spans="1:4" x14ac:dyDescent="0.3">
      <c r="A31" s="9" t="s">
        <v>30</v>
      </c>
      <c r="B31" s="26"/>
      <c r="C31" s="27">
        <v>500</v>
      </c>
      <c r="D31" s="12">
        <f t="shared" si="2"/>
        <v>500</v>
      </c>
    </row>
    <row r="32" spans="1:4" x14ac:dyDescent="0.3">
      <c r="A32" s="9" t="s">
        <v>31</v>
      </c>
      <c r="B32" s="26"/>
      <c r="C32" s="27">
        <f>4*250</f>
        <v>1000</v>
      </c>
      <c r="D32" s="12">
        <f t="shared" si="2"/>
        <v>1000</v>
      </c>
    </row>
    <row r="33" spans="1:4" x14ac:dyDescent="0.3">
      <c r="A33" s="9" t="s">
        <v>32</v>
      </c>
      <c r="B33" s="26"/>
      <c r="C33" s="27">
        <v>0</v>
      </c>
      <c r="D33" s="12">
        <f t="shared" si="2"/>
        <v>0</v>
      </c>
    </row>
    <row r="34" spans="1:4" x14ac:dyDescent="0.3">
      <c r="A34" s="9" t="s">
        <v>33</v>
      </c>
      <c r="B34" s="26"/>
      <c r="C34" s="27">
        <v>125</v>
      </c>
      <c r="D34" s="12">
        <f>B34+C34</f>
        <v>125</v>
      </c>
    </row>
    <row r="35" spans="1:4" x14ac:dyDescent="0.3">
      <c r="A35" s="9" t="s">
        <v>34</v>
      </c>
      <c r="B35" s="26"/>
      <c r="C35" s="27">
        <v>150</v>
      </c>
      <c r="D35" s="12">
        <f>B35+C35</f>
        <v>150</v>
      </c>
    </row>
    <row r="36" spans="1:4" x14ac:dyDescent="0.3">
      <c r="A36" s="9" t="s">
        <v>35</v>
      </c>
      <c r="B36" s="26"/>
      <c r="C36" s="27">
        <v>100</v>
      </c>
      <c r="D36" s="12">
        <f t="shared" si="2"/>
        <v>100</v>
      </c>
    </row>
    <row r="37" spans="1:4" x14ac:dyDescent="0.3">
      <c r="A37" s="9" t="s">
        <v>36</v>
      </c>
      <c r="B37" s="26"/>
      <c r="C37" s="27">
        <v>100</v>
      </c>
      <c r="D37" s="12">
        <f t="shared" si="2"/>
        <v>100</v>
      </c>
    </row>
    <row r="38" spans="1:4" x14ac:dyDescent="0.3">
      <c r="A38" s="9" t="s">
        <v>37</v>
      </c>
      <c r="B38" s="26"/>
      <c r="C38" s="27">
        <v>125</v>
      </c>
      <c r="D38" s="12">
        <f t="shared" si="2"/>
        <v>125</v>
      </c>
    </row>
    <row r="39" spans="1:4" x14ac:dyDescent="0.3">
      <c r="A39" s="9"/>
      <c r="B39" s="26"/>
      <c r="C39" s="27"/>
      <c r="D39" s="12"/>
    </row>
    <row r="40" spans="1:4" x14ac:dyDescent="0.3">
      <c r="A40" s="9"/>
      <c r="B40" s="26"/>
      <c r="C40" s="27"/>
      <c r="D40" s="12"/>
    </row>
    <row r="41" spans="1:4" x14ac:dyDescent="0.3">
      <c r="A41" s="28" t="s">
        <v>38</v>
      </c>
      <c r="B41" s="29">
        <f>SUM(B25:B40)</f>
        <v>0</v>
      </c>
      <c r="C41" s="30">
        <f>SUM(C25:C40)</f>
        <v>5350</v>
      </c>
      <c r="D41" s="30">
        <f>SUM(D25:D40)</f>
        <v>5350</v>
      </c>
    </row>
    <row r="42" spans="1:4" x14ac:dyDescent="0.3">
      <c r="A42" s="6" t="s">
        <v>39</v>
      </c>
      <c r="B42" s="7"/>
      <c r="C42" s="8"/>
      <c r="D42" s="8"/>
    </row>
    <row r="43" spans="1:4" x14ac:dyDescent="0.3">
      <c r="A43" s="9" t="s">
        <v>40</v>
      </c>
      <c r="B43" s="26"/>
      <c r="C43" s="27">
        <f>14*12</f>
        <v>168</v>
      </c>
      <c r="D43" s="12">
        <f t="shared" ref="D43:D62" si="3">B43+C43</f>
        <v>168</v>
      </c>
    </row>
    <row r="44" spans="1:4" ht="34.799999999999997" x14ac:dyDescent="0.3">
      <c r="A44" s="9" t="s">
        <v>41</v>
      </c>
      <c r="B44" s="26"/>
      <c r="C44" s="27">
        <v>0</v>
      </c>
      <c r="D44" s="12">
        <f t="shared" si="3"/>
        <v>0</v>
      </c>
    </row>
    <row r="45" spans="1:4" x14ac:dyDescent="0.3">
      <c r="A45" s="9" t="s">
        <v>42</v>
      </c>
      <c r="B45" s="26"/>
      <c r="C45" s="27">
        <v>210</v>
      </c>
      <c r="D45" s="12">
        <f t="shared" si="3"/>
        <v>210</v>
      </c>
    </row>
    <row r="46" spans="1:4" x14ac:dyDescent="0.3">
      <c r="A46" s="9" t="s">
        <v>43</v>
      </c>
      <c r="B46" s="26"/>
      <c r="C46" s="27">
        <v>50</v>
      </c>
      <c r="D46" s="12">
        <f t="shared" si="3"/>
        <v>50</v>
      </c>
    </row>
    <row r="47" spans="1:4" x14ac:dyDescent="0.3">
      <c r="A47" s="9" t="s">
        <v>44</v>
      </c>
      <c r="B47" s="26"/>
      <c r="C47" s="27">
        <f>180*10</f>
        <v>1800</v>
      </c>
      <c r="D47" s="12">
        <f t="shared" si="3"/>
        <v>1800</v>
      </c>
    </row>
    <row r="48" spans="1:4" x14ac:dyDescent="0.3">
      <c r="A48" s="9" t="s">
        <v>45</v>
      </c>
      <c r="B48" s="26"/>
      <c r="C48" s="27">
        <v>400</v>
      </c>
      <c r="D48" s="12">
        <f t="shared" si="3"/>
        <v>400</v>
      </c>
    </row>
    <row r="49" spans="1:4" x14ac:dyDescent="0.3">
      <c r="A49" s="9" t="s">
        <v>46</v>
      </c>
      <c r="B49" s="26"/>
      <c r="C49" s="31">
        <v>250</v>
      </c>
      <c r="D49" s="16">
        <f t="shared" si="3"/>
        <v>250</v>
      </c>
    </row>
    <row r="50" spans="1:4" x14ac:dyDescent="0.3">
      <c r="A50" s="9" t="s">
        <v>47</v>
      </c>
      <c r="B50" s="26"/>
      <c r="C50" s="31">
        <v>100</v>
      </c>
      <c r="D50" s="16">
        <f t="shared" si="3"/>
        <v>100</v>
      </c>
    </row>
    <row r="51" spans="1:4" x14ac:dyDescent="0.3">
      <c r="A51" s="9" t="s">
        <v>48</v>
      </c>
      <c r="B51" s="26"/>
      <c r="C51" s="27">
        <v>125</v>
      </c>
      <c r="D51" s="12">
        <f t="shared" si="3"/>
        <v>125</v>
      </c>
    </row>
    <row r="52" spans="1:4" x14ac:dyDescent="0.3">
      <c r="A52" s="9" t="s">
        <v>49</v>
      </c>
      <c r="B52" s="26"/>
      <c r="C52" s="27">
        <v>100</v>
      </c>
      <c r="D52" s="12">
        <f t="shared" si="3"/>
        <v>100</v>
      </c>
    </row>
    <row r="53" spans="1:4" ht="34.799999999999997" x14ac:dyDescent="0.3">
      <c r="A53" s="9" t="s">
        <v>95</v>
      </c>
      <c r="B53" s="26"/>
      <c r="C53" s="31">
        <v>125</v>
      </c>
      <c r="D53" s="16">
        <f t="shared" si="3"/>
        <v>125</v>
      </c>
    </row>
    <row r="54" spans="1:4" x14ac:dyDescent="0.3">
      <c r="A54" s="9" t="s">
        <v>50</v>
      </c>
      <c r="B54" s="26"/>
      <c r="C54" s="27">
        <v>0</v>
      </c>
      <c r="D54" s="12">
        <f t="shared" si="3"/>
        <v>0</v>
      </c>
    </row>
    <row r="55" spans="1:4" x14ac:dyDescent="0.3">
      <c r="A55" s="9" t="s">
        <v>121</v>
      </c>
      <c r="B55" s="26"/>
      <c r="C55" s="27">
        <f>3*52</f>
        <v>156</v>
      </c>
      <c r="D55" s="12">
        <f t="shared" si="3"/>
        <v>156</v>
      </c>
    </row>
    <row r="56" spans="1:4" x14ac:dyDescent="0.3">
      <c r="A56" s="9" t="s">
        <v>51</v>
      </c>
      <c r="B56" s="26"/>
      <c r="C56" s="27">
        <v>50</v>
      </c>
      <c r="D56" s="12">
        <f t="shared" si="3"/>
        <v>50</v>
      </c>
    </row>
    <row r="57" spans="1:4" x14ac:dyDescent="0.3">
      <c r="A57" s="9" t="s">
        <v>52</v>
      </c>
      <c r="B57" s="26"/>
      <c r="C57" s="27">
        <v>50</v>
      </c>
      <c r="D57" s="12">
        <f t="shared" si="3"/>
        <v>50</v>
      </c>
    </row>
    <row r="58" spans="1:4" x14ac:dyDescent="0.3">
      <c r="A58" s="9" t="s">
        <v>53</v>
      </c>
      <c r="B58" s="26"/>
      <c r="C58" s="27">
        <v>50</v>
      </c>
      <c r="D58" s="12">
        <f t="shared" si="3"/>
        <v>50</v>
      </c>
    </row>
    <row r="59" spans="1:4" x14ac:dyDescent="0.3">
      <c r="A59" s="9" t="s">
        <v>54</v>
      </c>
      <c r="B59" s="26"/>
      <c r="C59" s="27">
        <v>100</v>
      </c>
      <c r="D59" s="12">
        <f t="shared" si="3"/>
        <v>100</v>
      </c>
    </row>
    <row r="60" spans="1:4" x14ac:dyDescent="0.3">
      <c r="A60" s="9" t="s">
        <v>55</v>
      </c>
      <c r="B60" s="26"/>
      <c r="C60" s="27">
        <v>100</v>
      </c>
      <c r="D60" s="12">
        <f t="shared" si="3"/>
        <v>100</v>
      </c>
    </row>
    <row r="61" spans="1:4" x14ac:dyDescent="0.3">
      <c r="A61" s="9" t="s">
        <v>56</v>
      </c>
      <c r="B61" s="26"/>
      <c r="C61" s="27">
        <v>50</v>
      </c>
      <c r="D61" s="12">
        <f t="shared" si="3"/>
        <v>50</v>
      </c>
    </row>
    <row r="62" spans="1:4" x14ac:dyDescent="0.3">
      <c r="A62" s="9" t="s">
        <v>57</v>
      </c>
      <c r="B62" s="26"/>
      <c r="C62" s="27">
        <v>50</v>
      </c>
      <c r="D62" s="12">
        <f t="shared" si="3"/>
        <v>50</v>
      </c>
    </row>
    <row r="63" spans="1:4" x14ac:dyDescent="0.3">
      <c r="A63" s="28" t="s">
        <v>58</v>
      </c>
      <c r="B63" s="29">
        <f>SUM(B43:B62)</f>
        <v>0</v>
      </c>
      <c r="C63" s="30">
        <f>SUM(C43:C62)</f>
        <v>3934</v>
      </c>
      <c r="D63" s="30">
        <f>SUM(D43:D62)</f>
        <v>3934</v>
      </c>
    </row>
    <row r="64" spans="1:4" x14ac:dyDescent="0.3">
      <c r="A64" s="6" t="s">
        <v>59</v>
      </c>
      <c r="B64" s="7"/>
      <c r="C64" s="8"/>
      <c r="D64" s="8"/>
    </row>
    <row r="65" spans="1:4" x14ac:dyDescent="0.3">
      <c r="A65" s="9"/>
      <c r="B65" s="26"/>
      <c r="C65" s="27"/>
      <c r="D65" s="12"/>
    </row>
    <row r="66" spans="1:4" x14ac:dyDescent="0.3">
      <c r="A66" s="9" t="s">
        <v>60</v>
      </c>
      <c r="B66" s="26"/>
      <c r="C66" s="27">
        <v>0</v>
      </c>
      <c r="D66" s="12">
        <f t="shared" ref="D66:D79" si="4">B66+C66</f>
        <v>0</v>
      </c>
    </row>
    <row r="67" spans="1:4" x14ac:dyDescent="0.3">
      <c r="A67" s="9" t="s">
        <v>61</v>
      </c>
      <c r="B67" s="26"/>
      <c r="C67" s="27">
        <v>100</v>
      </c>
      <c r="D67" s="12">
        <f t="shared" si="4"/>
        <v>100</v>
      </c>
    </row>
    <row r="68" spans="1:4" x14ac:dyDescent="0.3">
      <c r="A68" s="9" t="s">
        <v>62</v>
      </c>
      <c r="B68" s="26"/>
      <c r="C68" s="27">
        <v>0</v>
      </c>
      <c r="D68" s="12">
        <f t="shared" si="4"/>
        <v>0</v>
      </c>
    </row>
    <row r="69" spans="1:4" x14ac:dyDescent="0.3">
      <c r="A69" s="9" t="s">
        <v>63</v>
      </c>
      <c r="B69" s="26"/>
      <c r="C69" s="32">
        <v>0</v>
      </c>
      <c r="D69" s="12">
        <f t="shared" si="4"/>
        <v>0</v>
      </c>
    </row>
    <row r="70" spans="1:4" x14ac:dyDescent="0.3">
      <c r="A70" s="9" t="s">
        <v>64</v>
      </c>
      <c r="B70" s="26"/>
      <c r="C70" s="27">
        <v>0</v>
      </c>
      <c r="D70" s="12">
        <f t="shared" si="4"/>
        <v>0</v>
      </c>
    </row>
    <row r="71" spans="1:4" x14ac:dyDescent="0.3">
      <c r="A71" s="9" t="s">
        <v>65</v>
      </c>
      <c r="B71" s="26"/>
      <c r="C71" s="27">
        <v>50</v>
      </c>
      <c r="D71" s="12">
        <f t="shared" si="4"/>
        <v>50</v>
      </c>
    </row>
    <row r="72" spans="1:4" x14ac:dyDescent="0.3">
      <c r="A72" s="9" t="s">
        <v>66</v>
      </c>
      <c r="B72" s="26"/>
      <c r="C72" s="27">
        <v>250</v>
      </c>
      <c r="D72" s="12">
        <f t="shared" si="4"/>
        <v>250</v>
      </c>
    </row>
    <row r="73" spans="1:4" x14ac:dyDescent="0.3">
      <c r="A73" s="9" t="s">
        <v>67</v>
      </c>
      <c r="B73" s="26"/>
      <c r="C73" s="27"/>
      <c r="D73" s="12"/>
    </row>
    <row r="74" spans="1:4" x14ac:dyDescent="0.3">
      <c r="A74" s="9" t="s">
        <v>68</v>
      </c>
      <c r="B74" s="26"/>
      <c r="C74" s="27"/>
      <c r="D74" s="12"/>
    </row>
    <row r="75" spans="1:4" x14ac:dyDescent="0.3">
      <c r="A75" s="9" t="s">
        <v>69</v>
      </c>
      <c r="B75" s="26"/>
      <c r="C75" s="27">
        <v>0</v>
      </c>
      <c r="D75" s="12">
        <f t="shared" si="4"/>
        <v>0</v>
      </c>
    </row>
    <row r="76" spans="1:4" x14ac:dyDescent="0.3">
      <c r="A76" s="9" t="s">
        <v>70</v>
      </c>
      <c r="B76" s="26"/>
      <c r="C76" s="27">
        <v>0</v>
      </c>
      <c r="D76" s="12">
        <f t="shared" si="4"/>
        <v>0</v>
      </c>
    </row>
    <row r="77" spans="1:4" x14ac:dyDescent="0.3">
      <c r="A77" s="9" t="s">
        <v>71</v>
      </c>
      <c r="B77" s="26"/>
      <c r="C77" s="27">
        <v>200</v>
      </c>
      <c r="D77" s="12">
        <f t="shared" si="4"/>
        <v>200</v>
      </c>
    </row>
    <row r="78" spans="1:4" x14ac:dyDescent="0.3">
      <c r="A78" s="9" t="s">
        <v>72</v>
      </c>
      <c r="B78" s="26"/>
      <c r="C78" s="27"/>
      <c r="D78" s="12">
        <f t="shared" si="4"/>
        <v>0</v>
      </c>
    </row>
    <row r="79" spans="1:4" x14ac:dyDescent="0.3">
      <c r="A79" s="9" t="s">
        <v>73</v>
      </c>
      <c r="B79" s="26"/>
      <c r="C79" s="27"/>
      <c r="D79" s="12">
        <f t="shared" si="4"/>
        <v>0</v>
      </c>
    </row>
    <row r="80" spans="1:4" x14ac:dyDescent="0.3">
      <c r="A80" s="9" t="s">
        <v>74</v>
      </c>
      <c r="B80" s="26"/>
      <c r="C80" s="27">
        <v>1000</v>
      </c>
      <c r="D80" s="12">
        <f t="shared" ref="D80" si="5">B80+C80</f>
        <v>1000</v>
      </c>
    </row>
    <row r="81" spans="1:4" x14ac:dyDescent="0.3">
      <c r="A81" s="9"/>
      <c r="B81" s="26"/>
      <c r="C81" s="27"/>
      <c r="D81" s="12"/>
    </row>
    <row r="82" spans="1:4" x14ac:dyDescent="0.3">
      <c r="A82" s="9"/>
      <c r="B82" s="26"/>
      <c r="C82" s="27"/>
      <c r="D82" s="12"/>
    </row>
    <row r="83" spans="1:4" x14ac:dyDescent="0.3">
      <c r="A83" s="28" t="s">
        <v>75</v>
      </c>
      <c r="B83" s="29">
        <f>SUM(B65:B82)</f>
        <v>0</v>
      </c>
      <c r="C83" s="30">
        <f>SUM(C65:C82)</f>
        <v>1600</v>
      </c>
      <c r="D83" s="30">
        <f>SUM(D65:D82)</f>
        <v>1600</v>
      </c>
    </row>
    <row r="84" spans="1:4" x14ac:dyDescent="0.3">
      <c r="A84" s="33"/>
      <c r="B84" s="34"/>
      <c r="C84" s="35"/>
      <c r="D84" s="35"/>
    </row>
    <row r="85" spans="1:4" x14ac:dyDescent="0.3">
      <c r="A85" s="3" t="s">
        <v>76</v>
      </c>
      <c r="B85" s="36">
        <f>SUM(B83,B63,B41,B23)</f>
        <v>5465</v>
      </c>
      <c r="C85" s="36">
        <f>SUM(C83,C63,C41,C23)</f>
        <v>12184</v>
      </c>
      <c r="D85" s="36">
        <f>SUM(D83,D63,D41,D23)</f>
        <v>17649</v>
      </c>
    </row>
    <row r="86" spans="1:4" x14ac:dyDescent="0.3">
      <c r="A86" s="37"/>
      <c r="B86" s="34"/>
      <c r="C86" s="35"/>
      <c r="D86" s="35"/>
    </row>
    <row r="87" spans="1:4" x14ac:dyDescent="0.3">
      <c r="A87" s="6" t="s">
        <v>77</v>
      </c>
      <c r="B87" s="7"/>
      <c r="C87" s="38">
        <f>C85*0.1</f>
        <v>1218.4000000000001</v>
      </c>
      <c r="D87" s="38">
        <f>+B87+C87</f>
        <v>1218.4000000000001</v>
      </c>
    </row>
    <row r="88" spans="1:4" x14ac:dyDescent="0.3">
      <c r="A88" s="39" t="s">
        <v>78</v>
      </c>
      <c r="B88" s="40">
        <f>B85+B87</f>
        <v>5465</v>
      </c>
      <c r="C88" s="40">
        <f>C85+C87</f>
        <v>13402.4</v>
      </c>
      <c r="D88" s="40">
        <f>D85+D87</f>
        <v>18867.400000000001</v>
      </c>
    </row>
    <row r="89" spans="1:4" x14ac:dyDescent="0.3">
      <c r="A89" s="41"/>
      <c r="B89" s="42"/>
      <c r="C89" s="42"/>
      <c r="D89" s="42"/>
    </row>
    <row r="90" spans="1:4" x14ac:dyDescent="0.3">
      <c r="A90" s="43" t="s">
        <v>79</v>
      </c>
      <c r="B90" s="42"/>
      <c r="C90" s="42"/>
      <c r="D90" s="42"/>
    </row>
    <row r="91" spans="1:4" x14ac:dyDescent="0.3">
      <c r="A91" s="44" t="s">
        <v>80</v>
      </c>
      <c r="B91" s="45">
        <f>+B88</f>
        <v>5465</v>
      </c>
      <c r="C91" s="45">
        <f>C85*1.1</f>
        <v>13402.400000000001</v>
      </c>
      <c r="D91" s="45">
        <f>SUM(B91:C91)</f>
        <v>18867.400000000001</v>
      </c>
    </row>
    <row r="92" spans="1:4" x14ac:dyDescent="0.3">
      <c r="A92" s="9"/>
      <c r="B92" s="10"/>
      <c r="C92" s="17"/>
      <c r="D92" s="46">
        <f>B92+C92</f>
        <v>0</v>
      </c>
    </row>
    <row r="93" spans="1:4" x14ac:dyDescent="0.3">
      <c r="A93" s="9" t="s">
        <v>81</v>
      </c>
      <c r="B93" s="47"/>
      <c r="C93" s="19">
        <f>C14</f>
        <v>4000</v>
      </c>
      <c r="D93" s="48">
        <f t="shared" ref="D93" si="6">B93+C93</f>
        <v>4000</v>
      </c>
    </row>
    <row r="94" spans="1:4" x14ac:dyDescent="0.3">
      <c r="A94" s="49" t="s">
        <v>82</v>
      </c>
      <c r="B94" s="50">
        <f>B91-SUM(B92:B93)</f>
        <v>5465</v>
      </c>
      <c r="C94" s="50">
        <f>C91-SUM(C92:C93)</f>
        <v>9402.4000000000015</v>
      </c>
      <c r="D94" s="50">
        <f>D91-SUM(D92:D93)</f>
        <v>14867.400000000001</v>
      </c>
    </row>
    <row r="95" spans="1:4" x14ac:dyDescent="0.3">
      <c r="B95" s="52"/>
      <c r="C95" s="53"/>
      <c r="D95" s="52"/>
    </row>
    <row r="96" spans="1:4" ht="34.799999999999997" x14ac:dyDescent="0.3">
      <c r="A96" s="54"/>
      <c r="B96" s="55" t="s">
        <v>83</v>
      </c>
      <c r="C96" s="56" t="s">
        <v>84</v>
      </c>
      <c r="D96" s="57" t="s">
        <v>85</v>
      </c>
    </row>
    <row r="97" spans="1:4" x14ac:dyDescent="0.3">
      <c r="A97" s="58" t="s">
        <v>86</v>
      </c>
      <c r="B97" s="59" t="s">
        <v>87</v>
      </c>
      <c r="C97" s="60">
        <f>+(D94-B7)/52</f>
        <v>206.5846153846154</v>
      </c>
      <c r="D97" s="61">
        <f>SUM(B97:C97)</f>
        <v>206.5846153846154</v>
      </c>
    </row>
    <row r="98" spans="1:4" x14ac:dyDescent="0.3">
      <c r="A98" s="58" t="s">
        <v>88</v>
      </c>
      <c r="B98" s="62">
        <v>125</v>
      </c>
      <c r="C98" s="60">
        <f>+(D94-B7)/52</f>
        <v>206.5846153846154</v>
      </c>
      <c r="D98" s="61">
        <f>SUM(B98:C98)</f>
        <v>331.5846153846154</v>
      </c>
    </row>
    <row r="99" spans="1:4" x14ac:dyDescent="0.3">
      <c r="D99" s="64"/>
    </row>
    <row r="100" spans="1:4" x14ac:dyDescent="0.3">
      <c r="D100" s="65"/>
    </row>
    <row r="101" spans="1:4" x14ac:dyDescent="0.3">
      <c r="D101" s="65"/>
    </row>
    <row r="102" spans="1:4" x14ac:dyDescent="0.3">
      <c r="A102" s="66" t="s">
        <v>89</v>
      </c>
      <c r="B102" s="67"/>
      <c r="C102" s="68"/>
      <c r="D102" s="68"/>
    </row>
    <row r="103" spans="1:4" x14ac:dyDescent="0.3">
      <c r="A103" s="69" t="s">
        <v>90</v>
      </c>
      <c r="B103" s="70">
        <v>187</v>
      </c>
    </row>
    <row r="104" spans="1:4" x14ac:dyDescent="0.3">
      <c r="A104" s="69" t="s">
        <v>91</v>
      </c>
      <c r="B104" s="70">
        <v>10</v>
      </c>
    </row>
    <row r="105" spans="1:4" x14ac:dyDescent="0.3">
      <c r="A105" s="69" t="s">
        <v>92</v>
      </c>
      <c r="B105" s="70">
        <v>10</v>
      </c>
    </row>
    <row r="106" spans="1:4" x14ac:dyDescent="0.3">
      <c r="A106" s="71"/>
      <c r="B106" s="70"/>
    </row>
    <row r="107" spans="1:4" x14ac:dyDescent="0.3">
      <c r="A107" s="72" t="s">
        <v>93</v>
      </c>
      <c r="B107" s="73">
        <f>SUM(B103:B106)</f>
        <v>207</v>
      </c>
    </row>
    <row r="108" spans="1:4" x14ac:dyDescent="0.3">
      <c r="A108" s="71" t="s">
        <v>83</v>
      </c>
      <c r="B108" s="70">
        <v>125</v>
      </c>
    </row>
    <row r="109" spans="1:4" x14ac:dyDescent="0.3">
      <c r="A109" s="72" t="s">
        <v>94</v>
      </c>
      <c r="B109" s="73">
        <f>SUM(B107:B108)</f>
        <v>332</v>
      </c>
    </row>
    <row r="111" spans="1:4" x14ac:dyDescent="0.3">
      <c r="A111" s="97"/>
    </row>
  </sheetData>
  <mergeCells count="3">
    <mergeCell ref="A1:D1"/>
    <mergeCell ref="A2:D2"/>
    <mergeCell ref="A3:D3"/>
  </mergeCells>
  <printOptions headings="1" gridLines="1"/>
  <pageMargins left="0" right="0" top="0.75" bottom="0.75" header="0.3" footer="0.3"/>
  <pageSetup scale="34" orientation="portrait" horizontalDpi="0" verticalDpi="0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E9818-941E-4771-B643-29163B04B24D}">
  <dimension ref="A1:B86"/>
  <sheetViews>
    <sheetView zoomScale="157" zoomScaleNormal="157" workbookViewId="0">
      <selection activeCell="A3" sqref="A3:XFD3"/>
    </sheetView>
  </sheetViews>
  <sheetFormatPr defaultColWidth="8.77734375" defaultRowHeight="16.2" x14ac:dyDescent="0.3"/>
  <cols>
    <col min="1" max="1" width="47.109375" style="92" customWidth="1"/>
    <col min="2" max="2" width="12" style="93" customWidth="1"/>
  </cols>
  <sheetData>
    <row r="1" spans="1:2" ht="18" x14ac:dyDescent="0.3">
      <c r="A1" s="100" t="s">
        <v>0</v>
      </c>
      <c r="B1" s="100"/>
    </row>
    <row r="2" spans="1:2" ht="18" x14ac:dyDescent="0.3">
      <c r="A2" s="100" t="s">
        <v>1</v>
      </c>
      <c r="B2" s="100"/>
    </row>
    <row r="3" spans="1:2" ht="36" customHeight="1" x14ac:dyDescent="0.3">
      <c r="A3" s="101" t="s">
        <v>123</v>
      </c>
      <c r="B3" s="101"/>
    </row>
    <row r="4" spans="1:2" ht="36" x14ac:dyDescent="0.3">
      <c r="A4" s="74" t="s">
        <v>96</v>
      </c>
      <c r="B4" s="75" t="s">
        <v>5</v>
      </c>
    </row>
    <row r="5" spans="1:2" ht="18" x14ac:dyDescent="0.3">
      <c r="A5" s="76" t="s">
        <v>97</v>
      </c>
      <c r="B5" s="77"/>
    </row>
    <row r="6" spans="1:2" ht="18" x14ac:dyDescent="0.3">
      <c r="A6" s="78" t="s">
        <v>98</v>
      </c>
      <c r="B6" s="79">
        <v>7500</v>
      </c>
    </row>
    <row r="7" spans="1:2" ht="18" x14ac:dyDescent="0.3">
      <c r="A7" s="78" t="s">
        <v>99</v>
      </c>
      <c r="B7" s="79">
        <v>1000</v>
      </c>
    </row>
    <row r="8" spans="1:2" ht="18" x14ac:dyDescent="0.3">
      <c r="A8" s="78" t="s">
        <v>119</v>
      </c>
      <c r="B8" s="79">
        <v>800</v>
      </c>
    </row>
    <row r="9" spans="1:2" ht="17.399999999999999" x14ac:dyDescent="0.3">
      <c r="A9" s="80" t="s">
        <v>15</v>
      </c>
      <c r="B9" s="81">
        <f>SUM(B6:B8)</f>
        <v>9300</v>
      </c>
    </row>
    <row r="10" spans="1:2" ht="17.399999999999999" x14ac:dyDescent="0.3">
      <c r="A10" s="82"/>
      <c r="B10" s="83"/>
    </row>
    <row r="11" spans="1:2" ht="18" x14ac:dyDescent="0.3">
      <c r="A11" s="76" t="s">
        <v>100</v>
      </c>
      <c r="B11" s="77"/>
    </row>
    <row r="12" spans="1:2" ht="17.399999999999999" x14ac:dyDescent="0.3">
      <c r="A12" s="78" t="s">
        <v>120</v>
      </c>
      <c r="B12" s="84">
        <v>1300</v>
      </c>
    </row>
    <row r="13" spans="1:2" ht="17.399999999999999" x14ac:dyDescent="0.3">
      <c r="A13" s="78" t="s">
        <v>101</v>
      </c>
      <c r="B13" s="84">
        <v>300</v>
      </c>
    </row>
    <row r="14" spans="1:2" ht="17.399999999999999" x14ac:dyDescent="0.3">
      <c r="A14" s="78"/>
      <c r="B14" s="84"/>
    </row>
    <row r="15" spans="1:2" ht="17.399999999999999" x14ac:dyDescent="0.3">
      <c r="A15" s="80" t="s">
        <v>102</v>
      </c>
      <c r="B15" s="81">
        <f>SUM(B12:B14)</f>
        <v>1600</v>
      </c>
    </row>
    <row r="16" spans="1:2" ht="18" x14ac:dyDescent="0.3">
      <c r="A16" s="82"/>
      <c r="B16" s="79"/>
    </row>
    <row r="17" spans="1:2" ht="34.799999999999997" x14ac:dyDescent="0.3">
      <c r="A17" s="76" t="s">
        <v>103</v>
      </c>
      <c r="B17" s="77"/>
    </row>
    <row r="18" spans="1:2" ht="18" x14ac:dyDescent="0.3">
      <c r="A18" s="78" t="s">
        <v>104</v>
      </c>
      <c r="B18" s="79">
        <v>2500</v>
      </c>
    </row>
    <row r="19" spans="1:2" ht="18" x14ac:dyDescent="0.3">
      <c r="A19" s="82" t="s">
        <v>105</v>
      </c>
      <c r="B19" s="79">
        <v>500</v>
      </c>
    </row>
    <row r="20" spans="1:2" ht="18" x14ac:dyDescent="0.3">
      <c r="A20" s="78" t="s">
        <v>106</v>
      </c>
      <c r="B20" s="79">
        <v>1000</v>
      </c>
    </row>
    <row r="21" spans="1:2" ht="18" x14ac:dyDescent="0.3">
      <c r="A21" s="78" t="s">
        <v>107</v>
      </c>
      <c r="B21" s="79">
        <v>250</v>
      </c>
    </row>
    <row r="22" spans="1:2" ht="18" x14ac:dyDescent="0.3">
      <c r="A22" s="78" t="s">
        <v>108</v>
      </c>
      <c r="B22" s="79">
        <v>250</v>
      </c>
    </row>
    <row r="23" spans="1:2" ht="18" x14ac:dyDescent="0.3">
      <c r="A23" s="78" t="s">
        <v>118</v>
      </c>
      <c r="B23" s="79">
        <v>1200</v>
      </c>
    </row>
    <row r="24" spans="1:2" ht="18" x14ac:dyDescent="0.3">
      <c r="A24" s="78" t="s">
        <v>109</v>
      </c>
      <c r="B24" s="79">
        <v>250</v>
      </c>
    </row>
    <row r="25" spans="1:2" ht="18" x14ac:dyDescent="0.3">
      <c r="A25" s="78" t="s">
        <v>110</v>
      </c>
      <c r="B25" s="79">
        <v>150</v>
      </c>
    </row>
    <row r="26" spans="1:2" ht="18" x14ac:dyDescent="0.3">
      <c r="A26" s="78" t="s">
        <v>111</v>
      </c>
      <c r="B26" s="79">
        <v>250</v>
      </c>
    </row>
    <row r="27" spans="1:2" ht="18" x14ac:dyDescent="0.3">
      <c r="A27" s="78" t="s">
        <v>112</v>
      </c>
      <c r="B27" s="79">
        <v>500</v>
      </c>
    </row>
    <row r="28" spans="1:2" ht="18" x14ac:dyDescent="0.3">
      <c r="A28" s="82"/>
      <c r="B28" s="79"/>
    </row>
    <row r="29" spans="1:2" ht="34.799999999999997" x14ac:dyDescent="0.3">
      <c r="A29" s="85" t="s">
        <v>113</v>
      </c>
      <c r="B29" s="81">
        <f>SUM(B18:B28)</f>
        <v>6850</v>
      </c>
    </row>
    <row r="30" spans="1:2" ht="17.399999999999999" x14ac:dyDescent="0.3">
      <c r="A30" s="74" t="s">
        <v>114</v>
      </c>
      <c r="B30" s="86">
        <f>+B15+B29</f>
        <v>8450</v>
      </c>
    </row>
    <row r="31" spans="1:2" ht="17.399999999999999" x14ac:dyDescent="0.3">
      <c r="A31" s="87" t="s">
        <v>115</v>
      </c>
      <c r="B31" s="88">
        <f>B30*0.1+5</f>
        <v>850</v>
      </c>
    </row>
    <row r="32" spans="1:2" ht="18" x14ac:dyDescent="0.3">
      <c r="A32" s="82"/>
      <c r="B32" s="89"/>
    </row>
    <row r="33" spans="1:2" ht="34.799999999999997" x14ac:dyDescent="0.3">
      <c r="A33" s="74" t="s">
        <v>116</v>
      </c>
      <c r="B33" s="86">
        <f>B30+B31</f>
        <v>9300</v>
      </c>
    </row>
    <row r="34" spans="1:2" ht="17.399999999999999" x14ac:dyDescent="0.3">
      <c r="A34" s="90"/>
      <c r="B34" s="91"/>
    </row>
    <row r="35" spans="1:2" ht="17.399999999999999" x14ac:dyDescent="0.3">
      <c r="A35" s="90"/>
      <c r="B35" s="91"/>
    </row>
    <row r="36" spans="1:2" ht="17.399999999999999" x14ac:dyDescent="0.3">
      <c r="A36" s="90"/>
      <c r="B36" s="91"/>
    </row>
    <row r="42" spans="1:2" ht="14.4" x14ac:dyDescent="0.3">
      <c r="A42" s="94"/>
      <c r="B42" s="95"/>
    </row>
    <row r="43" spans="1:2" ht="14.4" x14ac:dyDescent="0.3">
      <c r="A43" s="94"/>
      <c r="B43" s="95"/>
    </row>
    <row r="44" spans="1:2" ht="14.4" x14ac:dyDescent="0.3">
      <c r="A44" s="94"/>
      <c r="B44" s="95"/>
    </row>
    <row r="45" spans="1:2" ht="14.4" x14ac:dyDescent="0.3">
      <c r="A45" s="94"/>
      <c r="B45" s="95"/>
    </row>
    <row r="46" spans="1:2" ht="14.4" x14ac:dyDescent="0.3">
      <c r="A46" s="94"/>
      <c r="B46" s="95"/>
    </row>
    <row r="47" spans="1:2" ht="14.4" x14ac:dyDescent="0.3">
      <c r="A47" s="94"/>
      <c r="B47" s="95"/>
    </row>
    <row r="48" spans="1:2" ht="14.4" x14ac:dyDescent="0.3">
      <c r="A48" s="94"/>
      <c r="B48" s="95"/>
    </row>
    <row r="49" spans="1:2" ht="14.4" x14ac:dyDescent="0.3">
      <c r="A49" s="94"/>
      <c r="B49" s="95"/>
    </row>
    <row r="50" spans="1:2" ht="14.4" x14ac:dyDescent="0.3">
      <c r="A50" s="94"/>
      <c r="B50" s="95"/>
    </row>
    <row r="51" spans="1:2" ht="14.4" x14ac:dyDescent="0.3">
      <c r="A51" s="94"/>
      <c r="B51" s="95"/>
    </row>
    <row r="52" spans="1:2" ht="14.4" x14ac:dyDescent="0.3">
      <c r="A52" s="94"/>
      <c r="B52" s="95"/>
    </row>
    <row r="53" spans="1:2" ht="14.4" x14ac:dyDescent="0.3">
      <c r="A53" s="94"/>
      <c r="B53" s="95"/>
    </row>
    <row r="54" spans="1:2" ht="14.4" x14ac:dyDescent="0.3">
      <c r="A54" s="94"/>
      <c r="B54" s="95"/>
    </row>
    <row r="55" spans="1:2" ht="14.4" x14ac:dyDescent="0.3">
      <c r="A55" s="94"/>
      <c r="B55" s="95"/>
    </row>
    <row r="56" spans="1:2" ht="14.4" x14ac:dyDescent="0.3">
      <c r="A56" s="94"/>
      <c r="B56" s="95"/>
    </row>
    <row r="57" spans="1:2" ht="14.4" x14ac:dyDescent="0.3">
      <c r="A57" s="94"/>
      <c r="B57" s="95"/>
    </row>
    <row r="58" spans="1:2" ht="14.4" x14ac:dyDescent="0.3">
      <c r="A58" s="94"/>
      <c r="B58" s="95"/>
    </row>
    <row r="59" spans="1:2" ht="14.4" x14ac:dyDescent="0.3">
      <c r="A59" s="94"/>
      <c r="B59" s="95"/>
    </row>
    <row r="60" spans="1:2" ht="14.4" x14ac:dyDescent="0.3">
      <c r="A60" s="94"/>
      <c r="B60" s="95"/>
    </row>
    <row r="61" spans="1:2" ht="14.4" x14ac:dyDescent="0.3">
      <c r="A61" s="94"/>
      <c r="B61" s="95"/>
    </row>
    <row r="62" spans="1:2" ht="14.4" x14ac:dyDescent="0.3">
      <c r="A62" s="94"/>
      <c r="B62" s="95"/>
    </row>
    <row r="63" spans="1:2" ht="14.4" x14ac:dyDescent="0.3">
      <c r="A63" s="94"/>
      <c r="B63" s="95"/>
    </row>
    <row r="64" spans="1:2" ht="14.4" x14ac:dyDescent="0.3">
      <c r="A64" s="94"/>
      <c r="B64" s="95"/>
    </row>
    <row r="65" spans="1:2" ht="14.4" x14ac:dyDescent="0.3">
      <c r="A65" s="94"/>
      <c r="B65" s="95"/>
    </row>
    <row r="66" spans="1:2" ht="14.4" x14ac:dyDescent="0.3">
      <c r="A66" s="94"/>
      <c r="B66" s="95"/>
    </row>
    <row r="67" spans="1:2" ht="14.4" x14ac:dyDescent="0.3">
      <c r="A67" s="94"/>
      <c r="B67" s="95"/>
    </row>
    <row r="68" spans="1:2" ht="14.4" x14ac:dyDescent="0.3">
      <c r="A68" s="94"/>
      <c r="B68" s="95"/>
    </row>
    <row r="69" spans="1:2" ht="14.4" x14ac:dyDescent="0.3">
      <c r="A69" s="94"/>
      <c r="B69" s="95"/>
    </row>
    <row r="70" spans="1:2" ht="14.4" x14ac:dyDescent="0.3">
      <c r="A70" s="94"/>
      <c r="B70" s="95"/>
    </row>
    <row r="71" spans="1:2" ht="14.4" x14ac:dyDescent="0.3">
      <c r="A71" s="94"/>
      <c r="B71" s="95"/>
    </row>
    <row r="72" spans="1:2" ht="14.4" x14ac:dyDescent="0.3">
      <c r="A72" s="94"/>
      <c r="B72" s="95"/>
    </row>
    <row r="73" spans="1:2" ht="14.4" x14ac:dyDescent="0.3">
      <c r="A73" s="94"/>
      <c r="B73" s="95"/>
    </row>
    <row r="74" spans="1:2" ht="14.4" x14ac:dyDescent="0.3">
      <c r="A74" s="94"/>
      <c r="B74" s="95"/>
    </row>
    <row r="75" spans="1:2" ht="14.4" x14ac:dyDescent="0.3">
      <c r="A75" s="94"/>
      <c r="B75" s="95"/>
    </row>
    <row r="76" spans="1:2" ht="14.4" x14ac:dyDescent="0.3">
      <c r="A76" s="94"/>
      <c r="B76" s="95"/>
    </row>
    <row r="77" spans="1:2" ht="14.4" x14ac:dyDescent="0.3">
      <c r="A77" s="94"/>
      <c r="B77" s="95"/>
    </row>
    <row r="78" spans="1:2" ht="14.4" x14ac:dyDescent="0.3">
      <c r="A78" s="94"/>
      <c r="B78" s="95"/>
    </row>
    <row r="79" spans="1:2" ht="14.4" x14ac:dyDescent="0.3">
      <c r="A79" s="94"/>
      <c r="B79" s="95"/>
    </row>
    <row r="80" spans="1:2" ht="14.4" x14ac:dyDescent="0.3">
      <c r="A80" s="94"/>
      <c r="B80" s="95"/>
    </row>
    <row r="81" spans="1:2" ht="14.4" x14ac:dyDescent="0.3">
      <c r="A81" s="94"/>
      <c r="B81" s="95"/>
    </row>
    <row r="82" spans="1:2" ht="14.4" x14ac:dyDescent="0.3">
      <c r="A82" s="94"/>
      <c r="B82" s="95"/>
    </row>
    <row r="83" spans="1:2" ht="14.4" x14ac:dyDescent="0.3">
      <c r="A83" s="94"/>
      <c r="B83" s="95"/>
    </row>
    <row r="84" spans="1:2" ht="14.4" x14ac:dyDescent="0.3">
      <c r="A84" s="94"/>
      <c r="B84" s="95"/>
    </row>
    <row r="85" spans="1:2" ht="14.4" x14ac:dyDescent="0.3">
      <c r="A85" s="94"/>
      <c r="B85" s="95"/>
    </row>
    <row r="86" spans="1:2" ht="14.4" x14ac:dyDescent="0.3">
      <c r="A86" s="94"/>
      <c r="B86" s="95"/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OPS</vt:lpstr>
      <vt:lpstr>CS</vt:lpstr>
      <vt:lpstr>OPS!Print_Titles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Flynn</dc:creator>
  <cp:lastModifiedBy>Paula Espejo</cp:lastModifiedBy>
  <cp:lastPrinted>2025-10-18T05:03:31Z</cp:lastPrinted>
  <dcterms:created xsi:type="dcterms:W3CDTF">2025-10-08T17:38:09Z</dcterms:created>
  <dcterms:modified xsi:type="dcterms:W3CDTF">2025-11-16T19:23:34Z</dcterms:modified>
</cp:coreProperties>
</file>